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marcb\OneDrive\Dokumente\FC Goldstern\Stv. Verantwortlicher Spielbetrieb\1_KIFU-Spielpläne\09) Herbstrunde 2019\Erstellte_Spielpläne\"/>
    </mc:Choice>
  </mc:AlternateContent>
  <xr:revisionPtr revIDLastSave="12" documentId="11_7C0B86994DEA418B7B8E96ECFD995F633BE0186B" xr6:coauthVersionLast="43" xr6:coauthVersionMax="43" xr10:uidLastSave="{66F6487F-5EF7-4421-8917-3A315094BEBC}"/>
  <bookViews>
    <workbookView xWindow="-98" yWindow="-98" windowWidth="20715" windowHeight="13276" xr2:uid="{00000000-000D-0000-FFFF-FFFF00000000}"/>
  </bookViews>
  <sheets>
    <sheet name="Tabelle1" sheetId="1" r:id="rId1"/>
  </sheets>
  <definedNames>
    <definedName name="_xlnm.Print_Area" localSheetId="0">Tabelle1!$A$1:$N$46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8" i="1" l="1"/>
  <c r="B41" i="1" s="1"/>
  <c r="G41" i="1" s="1"/>
  <c r="H41" i="1" s="1"/>
  <c r="Q24" i="1"/>
  <c r="N19" i="1"/>
  <c r="O20" i="1"/>
  <c r="N25" i="1"/>
  <c r="O26" i="1"/>
  <c r="R32" i="1"/>
  <c r="N33" i="1"/>
  <c r="D41" i="1" s="1"/>
  <c r="O34" i="1"/>
  <c r="Q18" i="1"/>
  <c r="B40" i="1" s="1"/>
  <c r="G40" i="1" s="1"/>
  <c r="H40" i="1" s="1"/>
  <c r="R19" i="1"/>
  <c r="Q20" i="1"/>
  <c r="R24" i="1"/>
  <c r="Q25" i="1"/>
  <c r="R26" i="1"/>
  <c r="Q32" i="1"/>
  <c r="R33" i="1"/>
  <c r="Q34" i="1"/>
  <c r="D40" i="1"/>
  <c r="Q19" i="1"/>
  <c r="R25" i="1"/>
  <c r="O18" i="1"/>
  <c r="N20" i="1"/>
  <c r="O24" i="1"/>
  <c r="N26" i="1"/>
  <c r="B43" i="1"/>
  <c r="G43" i="1" s="1"/>
  <c r="H43" i="1" s="1"/>
  <c r="Q33" i="1"/>
  <c r="O32" i="1"/>
  <c r="N34" i="1"/>
  <c r="D43" i="1"/>
  <c r="R20" i="1"/>
  <c r="Q26" i="1"/>
  <c r="N18" i="1"/>
  <c r="O19" i="1"/>
  <c r="N24" i="1"/>
  <c r="O25" i="1"/>
  <c r="B42" i="1"/>
  <c r="G42" i="1" s="1"/>
  <c r="H42" i="1" s="1"/>
  <c r="R34" i="1"/>
  <c r="N32" i="1"/>
  <c r="O33" i="1"/>
  <c r="D42" i="1"/>
  <c r="D18" i="1"/>
  <c r="B18" i="1"/>
  <c r="H34" i="1"/>
  <c r="H33" i="1"/>
  <c r="H32" i="1"/>
  <c r="A34" i="1"/>
  <c r="A33" i="1"/>
  <c r="A32" i="1"/>
  <c r="H26" i="1"/>
  <c r="H25" i="1"/>
  <c r="A26" i="1"/>
  <c r="A25" i="1"/>
  <c r="H20" i="1"/>
  <c r="H19" i="1"/>
  <c r="A20" i="1"/>
  <c r="A19" i="1"/>
  <c r="D26" i="1"/>
  <c r="G24" i="1"/>
  <c r="G25" i="1"/>
  <c r="G26" i="1"/>
  <c r="D32" i="1"/>
  <c r="G32" i="1"/>
  <c r="G33" i="1"/>
  <c r="G34" i="1"/>
  <c r="G19" i="1"/>
  <c r="G20" i="1"/>
  <c r="G18" i="1"/>
  <c r="A24" i="1"/>
  <c r="A18" i="1"/>
  <c r="A43" i="1"/>
  <c r="A42" i="1"/>
  <c r="A41" i="1"/>
  <c r="A40" i="1"/>
  <c r="H24" i="1"/>
  <c r="H18" i="1"/>
  <c r="B33" i="1"/>
  <c r="D33" i="1"/>
  <c r="B26" i="1"/>
  <c r="D24" i="1"/>
  <c r="B24" i="1"/>
  <c r="D19" i="1"/>
  <c r="B19" i="1"/>
  <c r="B20" i="1"/>
  <c r="D20" i="1"/>
  <c r="K34" i="1"/>
  <c r="I34" i="1"/>
  <c r="K33" i="1"/>
  <c r="I33" i="1"/>
  <c r="K32" i="1"/>
  <c r="I32" i="1"/>
  <c r="D34" i="1"/>
  <c r="B34" i="1"/>
  <c r="B32" i="1"/>
  <c r="K26" i="1"/>
  <c r="I26" i="1"/>
  <c r="K25" i="1"/>
  <c r="I25" i="1"/>
  <c r="K24" i="1"/>
  <c r="I24" i="1"/>
  <c r="D25" i="1"/>
  <c r="B25" i="1"/>
  <c r="K20" i="1"/>
  <c r="I20" i="1"/>
  <c r="K19" i="1"/>
  <c r="I19" i="1"/>
  <c r="K18" i="1"/>
  <c r="I18" i="1"/>
</calcChain>
</file>

<file path=xl/sharedStrings.xml><?xml version="1.0" encoding="utf-8"?>
<sst xmlns="http://schemas.openxmlformats.org/spreadsheetml/2006/main" count="72" uniqueCount="43">
  <si>
    <t>Platz 1</t>
  </si>
  <si>
    <t>Gast 1</t>
  </si>
  <si>
    <t>Gast 2</t>
  </si>
  <si>
    <t>Gast 3</t>
  </si>
  <si>
    <t>:</t>
  </si>
  <si>
    <t>Resultat</t>
  </si>
  <si>
    <t>Platz 2</t>
  </si>
  <si>
    <t>Platz 3</t>
  </si>
  <si>
    <t>Platz 4</t>
  </si>
  <si>
    <t>Zeit</t>
  </si>
  <si>
    <t>Start Turnier</t>
  </si>
  <si>
    <t>Organisator</t>
  </si>
  <si>
    <t>Mannschaft</t>
  </si>
  <si>
    <t>Rang</t>
  </si>
  <si>
    <t>Auswertung</t>
  </si>
  <si>
    <t>(Sieg = 1; Unentschieden = 0; Niederlage = 0)</t>
  </si>
  <si>
    <t>(Sieg = 2; Unentschieden = 1; Niederlage = 0)</t>
  </si>
  <si>
    <t>Total</t>
  </si>
  <si>
    <r>
      <t xml:space="preserve">Bitte die </t>
    </r>
    <r>
      <rPr>
        <b/>
        <u/>
        <sz val="11"/>
        <rFont val="Helvetia"/>
      </rPr>
      <t>gelb</t>
    </r>
    <r>
      <rPr>
        <sz val="11"/>
        <rFont val="Helvetia"/>
      </rPr>
      <t xml:space="preserve"> markierten Felder vor dem Drucken ausfüllen!</t>
    </r>
  </si>
  <si>
    <t xml:space="preserve">1. Spielphase: 4 vs. 4 </t>
  </si>
  <si>
    <t>2. Spielphase: 7 vs. 7</t>
  </si>
  <si>
    <t>Punkte 4 vs. 4</t>
  </si>
  <si>
    <t>Punkte 7 vs. 7</t>
  </si>
  <si>
    <t>Als Rapport ausgefüllt einsenden an: Ramon Zanchetto, Ahornweg 8, 3076 Worb / zanchetto.ramon@football.ch</t>
  </si>
  <si>
    <t>Adresse</t>
  </si>
  <si>
    <t>Spielort / Sportplatz</t>
  </si>
  <si>
    <t>Bemerkungen</t>
  </si>
  <si>
    <t>Spieldatum</t>
  </si>
  <si>
    <t>Aufgebot Turnier Jun E</t>
  </si>
  <si>
    <t xml:space="preserve">Spielplan Turnier Jun E
</t>
  </si>
  <si>
    <t>Verantwortliche Person</t>
  </si>
  <si>
    <t>Kontakt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</si>
  <si>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</si>
  <si>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res. Links</t>
  </si>
  <si>
    <t>res. Rechts</t>
  </si>
  <si>
    <t>FC Goldstern b</t>
  </si>
  <si>
    <t>3047 Bremgarten</t>
  </si>
  <si>
    <t>Sportanlage Bremgarten (Kunstrasen)</t>
  </si>
  <si>
    <t>Philip Michel</t>
  </si>
  <si>
    <t>079 820 14 29</t>
  </si>
  <si>
    <t>FC Bern c</t>
  </si>
  <si>
    <t>FC Wyler b</t>
  </si>
  <si>
    <t>SC Grafenried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</si>
</sst>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h/mm&quot; h&quot;;@"/>
  </numFmts>
  <fonts count="19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Helvetia"/>
    </font>
    <font>
      <b/>
      <sz val="18"/>
      <name val="Helvetia"/>
    </font>
    <font>
      <b/>
      <sz val="16"/>
      <name val="Helvetia"/>
    </font>
    <font>
      <sz val="10"/>
      <color theme="0"/>
      <name val="Helvetia"/>
    </font>
    <font>
      <sz val="11"/>
      <name val="Helvetia"/>
    </font>
    <font>
      <b/>
      <u/>
      <sz val="11"/>
      <name val="Helvetia"/>
    </font>
    <font>
      <sz val="13"/>
      <name val="Helvetia"/>
    </font>
    <font>
      <b/>
      <sz val="13"/>
      <name val="Helvetia"/>
    </font>
    <font>
      <sz val="16"/>
      <name val="Helvetia"/>
    </font>
    <font>
      <sz val="8"/>
      <name val="Helvetia"/>
    </font>
    <font>
      <b/>
      <sz val="14"/>
      <name val="Helvetia"/>
    </font>
    <font>
      <b/>
      <sz val="14"/>
      <color theme="0"/>
      <name val="Helvetia"/>
    </font>
    <font>
      <sz val="14"/>
      <name val="Helvetia"/>
    </font>
    <font>
      <sz val="14"/>
      <color theme="0"/>
      <name val="Helvetia"/>
    </font>
    <font>
      <b/>
      <sz val="10"/>
      <name val="Helvetia"/>
    </font>
    <font>
      <b/>
      <sz val="10"/>
      <color theme="0"/>
      <name val="Helvetia"/>
    </font>
    <font>
      <b/>
      <sz val="18"/>
      <color theme="0"/>
      <name val="Helvetia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Protection="1"/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20" fontId="2" fillId="0" borderId="0" xfId="1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2" fontId="2" fillId="0" borderId="0" xfId="0" applyNumberFormat="1" applyFont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2" fillId="0" borderId="1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vertical="center"/>
    </xf>
    <xf numFmtId="164" fontId="14" fillId="0" borderId="1" xfId="0" applyNumberFormat="1" applyFont="1" applyFill="1" applyBorder="1" applyAlignment="1" applyProtection="1">
      <alignment horizontal="left" vertical="center"/>
    </xf>
    <xf numFmtId="0" fontId="14" fillId="0" borderId="2" xfId="0" applyFont="1" applyFill="1" applyBorder="1" applyAlignment="1" applyProtection="1">
      <alignment vertical="center"/>
    </xf>
    <xf numFmtId="0" fontId="14" fillId="0" borderId="6" xfId="0" applyFont="1" applyFill="1" applyBorder="1" applyAlignment="1" applyProtection="1">
      <alignment horizontal="center" vertical="center"/>
    </xf>
    <xf numFmtId="0" fontId="14" fillId="0" borderId="4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vertical="center"/>
    </xf>
    <xf numFmtId="164" fontId="14" fillId="0" borderId="0" xfId="0" applyNumberFormat="1" applyFont="1" applyFill="1" applyAlignment="1" applyProtection="1">
      <alignment horizontal="left" vertical="center"/>
    </xf>
    <xf numFmtId="0" fontId="14" fillId="0" borderId="0" xfId="0" applyFont="1" applyAlignment="1" applyProtection="1">
      <alignment vertical="center"/>
    </xf>
    <xf numFmtId="164" fontId="12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0" fontId="2" fillId="0" borderId="0" xfId="0" applyFont="1" applyFill="1" applyProtection="1"/>
    <xf numFmtId="0" fontId="6" fillId="0" borderId="0" xfId="0" applyFont="1" applyProtection="1"/>
    <xf numFmtId="0" fontId="5" fillId="0" borderId="0" xfId="0" applyFont="1" applyFill="1" applyAlignment="1" applyProtection="1">
      <alignment vertical="center"/>
    </xf>
    <xf numFmtId="20" fontId="5" fillId="0" borderId="0" xfId="0" applyNumberFormat="1" applyFont="1" applyFill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2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left" vertical="center"/>
    </xf>
    <xf numFmtId="0" fontId="14" fillId="0" borderId="4" xfId="0" applyFont="1" applyFill="1" applyBorder="1" applyAlignment="1" applyProtection="1">
      <alignment horizontal="left" vertical="center"/>
    </xf>
    <xf numFmtId="0" fontId="14" fillId="0" borderId="1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wrapText="1"/>
    </xf>
    <xf numFmtId="0" fontId="2" fillId="0" borderId="1" xfId="0" applyFont="1" applyBorder="1" applyAlignment="1" applyProtection="1">
      <alignment vertical="center"/>
    </xf>
    <xf numFmtId="164" fontId="8" fillId="2" borderId="1" xfId="1" applyNumberFormat="1" applyFont="1" applyFill="1" applyBorder="1" applyAlignment="1" applyProtection="1">
      <alignment horizontal="left" vertical="center"/>
      <protection locked="0" hidden="1"/>
    </xf>
    <xf numFmtId="0" fontId="9" fillId="0" borderId="1" xfId="0" applyFont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left" vertical="center"/>
      <protection locked="0" hidden="1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8" fillId="0" borderId="0" xfId="0" applyFont="1" applyFill="1" applyBorder="1" applyAlignment="1" applyProtection="1">
      <alignment wrapText="1"/>
    </xf>
    <xf numFmtId="0" fontId="17" fillId="0" borderId="0" xfId="0" applyFont="1" applyAlignment="1" applyProtection="1">
      <alignment vertical="center"/>
    </xf>
    <xf numFmtId="20" fontId="5" fillId="0" borderId="0" xfId="0" applyNumberFormat="1" applyFont="1" applyFill="1" applyProtection="1"/>
    <xf numFmtId="0" fontId="5" fillId="0" borderId="0" xfId="0" applyFont="1" applyProtection="1"/>
    <xf numFmtId="0" fontId="5" fillId="0" borderId="0" xfId="0" applyFont="1" applyFill="1" applyProtection="1"/>
    <xf numFmtId="0" fontId="14" fillId="0" borderId="7" xfId="0" applyFont="1" applyFill="1" applyBorder="1" applyAlignment="1" applyProtection="1">
      <alignment horizontal="center" vertical="center"/>
      <protection locked="0" hidden="1"/>
    </xf>
    <xf numFmtId="0" fontId="14" fillId="0" borderId="1" xfId="0" applyFont="1" applyFill="1" applyBorder="1" applyAlignment="1" applyProtection="1">
      <alignment horizontal="center" vertical="center"/>
      <protection locked="0" hidden="1"/>
    </xf>
    <xf numFmtId="0" fontId="14" fillId="0" borderId="1" xfId="0" applyFont="1" applyBorder="1" applyAlignment="1" applyProtection="1">
      <alignment vertical="center"/>
      <protection locked="0" hidden="1"/>
    </xf>
    <xf numFmtId="0" fontId="3" fillId="0" borderId="0" xfId="0" applyFont="1" applyFill="1" applyBorder="1" applyAlignment="1" applyProtection="1">
      <alignment horizontal="center" wrapText="1"/>
    </xf>
    <xf numFmtId="0" fontId="14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14" fontId="8" fillId="2" borderId="1" xfId="0" applyNumberFormat="1" applyFont="1" applyFill="1" applyBorder="1" applyAlignment="1" applyProtection="1">
      <alignment horizontal="left" vertical="center"/>
      <protection locked="0" hidden="1"/>
    </xf>
    <xf numFmtId="0" fontId="9" fillId="0" borderId="1" xfId="0" applyFont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horizontal="left" vertical="top"/>
      <protection locked="0" hidden="1"/>
    </xf>
    <xf numFmtId="0" fontId="3" fillId="0" borderId="0" xfId="0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 applyProtection="1">
      <alignment horizontal="left" vertical="center"/>
      <protection locked="0" hidden="1"/>
    </xf>
    <xf numFmtId="0" fontId="2" fillId="0" borderId="0" xfId="0" quotePrefix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 vertical="top" wrapText="1"/>
    </xf>
    <xf numFmtId="0" fontId="9" fillId="2" borderId="1" xfId="0" applyFont="1" applyFill="1" applyBorder="1" applyAlignment="1" applyProtection="1">
      <alignment horizontal="left" vertical="top" wrapText="1"/>
      <protection locked="0" hidden="1"/>
    </xf>
    <xf numFmtId="0" fontId="14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1748148</xdr:colOff>
      <xdr:row>38</xdr:row>
      <xdr:rowOff>37111</xdr:rowOff>
    </xdr:from>
    <xdr:to>
      <xdr:col>12</xdr:col>
      <xdr:colOff>429834</xdr:colOff>
      <xdr:row>42</xdr:row>
      <xdr:rowOff>201722</xdr:rowOff>
    </xdr:to>
    <xdr:pic>
      <xdr:nvPicPr>
        <xdr:cNvPr id="3" name="Inhaltsplatzhalter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77401" y="8782793"/>
          <a:ext cx="3642108" cy="10800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6"/>
  <sheetViews>
    <sheetView showGridLines="0" tabSelected="1" zoomScale="77" zoomScaleNormal="77" workbookViewId="0">
      <selection activeCell="H10" sqref="H10:M12"/>
    </sheetView>
  </sheetViews>
  <sheetFormatPr baseColWidth="10" defaultColWidth="11.3984375" defaultRowHeight="12.75"/>
  <cols>
    <col min="1" max="1" width="19.73046875" style="1" customWidth="1"/>
    <col min="2" max="2" width="29.86328125" style="1" customWidth="1"/>
    <col min="3" max="3" width="7.73046875" style="1" customWidth="1"/>
    <col min="4" max="4" width="29.86328125" style="1" customWidth="1"/>
    <col min="5" max="6" width="6.59765625" style="1" customWidth="1"/>
    <col min="7" max="7" width="9.3984375" style="1" customWidth="1"/>
    <col min="8" max="8" width="9.265625" style="1" customWidth="1"/>
    <col min="9" max="9" width="30" style="1" customWidth="1"/>
    <col min="10" max="10" width="7.73046875" style="65" customWidth="1"/>
    <col min="11" max="11" width="30" style="1" customWidth="1"/>
    <col min="12" max="13" width="6.59765625" style="1" customWidth="1"/>
    <col min="14" max="14" width="6.59765625" style="56" customWidth="1"/>
    <col min="15" max="18" width="11.3984375" style="56"/>
    <col min="19" max="16384" width="11.3984375" style="1"/>
  </cols>
  <sheetData>
    <row r="1" spans="1:20" s="3" customFormat="1" ht="36.75" customHeight="1">
      <c r="A1" s="51" t="s">
        <v>28</v>
      </c>
      <c r="J1" s="52"/>
      <c r="N1" s="4"/>
      <c r="O1" s="4"/>
      <c r="P1" s="4"/>
      <c r="Q1" s="4"/>
      <c r="R1" s="4"/>
    </row>
    <row r="2" spans="1:20" s="3" customFormat="1" ht="13.9">
      <c r="A2" s="2" t="s">
        <v>18</v>
      </c>
      <c r="B2" s="2"/>
      <c r="C2" s="2"/>
      <c r="D2" s="2"/>
      <c r="E2" s="2"/>
      <c r="J2" s="52"/>
      <c r="N2" s="4"/>
      <c r="O2" s="37"/>
      <c r="P2" s="38"/>
      <c r="Q2" s="4"/>
      <c r="R2" s="37"/>
      <c r="S2" s="30"/>
      <c r="T2" s="30"/>
    </row>
    <row r="3" spans="1:20" s="3" customFormat="1" ht="9" customHeight="1">
      <c r="A3" s="5"/>
      <c r="B3" s="5"/>
      <c r="C3" s="5"/>
      <c r="D3" s="5"/>
      <c r="J3" s="52"/>
      <c r="N3" s="4"/>
      <c r="O3" s="37"/>
      <c r="P3" s="38">
        <v>0.33333333333333331</v>
      </c>
      <c r="Q3" s="4"/>
      <c r="R3" s="37"/>
      <c r="S3" s="30"/>
      <c r="T3" s="30"/>
    </row>
    <row r="4" spans="1:20" s="3" customFormat="1" ht="16.5" customHeight="1">
      <c r="A4" s="6" t="s">
        <v>11</v>
      </c>
      <c r="B4" s="50" t="s">
        <v>35</v>
      </c>
      <c r="C4" s="5"/>
      <c r="D4" s="6" t="s">
        <v>10</v>
      </c>
      <c r="F4" s="7"/>
      <c r="G4" s="7"/>
      <c r="H4" s="73" t="s">
        <v>25</v>
      </c>
      <c r="I4" s="73"/>
      <c r="J4" s="73"/>
      <c r="K4" s="73"/>
      <c r="L4" s="73"/>
      <c r="M4" s="73"/>
      <c r="N4" s="37"/>
      <c r="O4" s="37"/>
      <c r="P4" s="38">
        <v>0.34375</v>
      </c>
      <c r="Q4" s="37"/>
      <c r="R4" s="37"/>
      <c r="S4" s="30"/>
    </row>
    <row r="5" spans="1:20" s="3" customFormat="1" ht="16.899999999999999">
      <c r="A5" s="6" t="s">
        <v>1</v>
      </c>
      <c r="B5" s="50" t="s">
        <v>40</v>
      </c>
      <c r="C5" s="5"/>
      <c r="D5" s="48">
        <v>0.41666666666666669</v>
      </c>
      <c r="E5" s="9"/>
      <c r="H5" s="74" t="s">
        <v>37</v>
      </c>
      <c r="I5" s="74"/>
      <c r="J5" s="74"/>
      <c r="K5" s="74"/>
      <c r="L5" s="74"/>
      <c r="M5" s="74"/>
      <c r="N5" s="37"/>
      <c r="O5" s="37"/>
      <c r="P5" s="38">
        <v>0.35416666666666669</v>
      </c>
      <c r="Q5" s="37"/>
      <c r="R5" s="37"/>
      <c r="S5" s="30"/>
    </row>
    <row r="6" spans="1:20" s="3" customFormat="1" ht="16.899999999999999">
      <c r="A6" s="6" t="s">
        <v>2</v>
      </c>
      <c r="B6" s="50" t="s">
        <v>41</v>
      </c>
      <c r="C6" s="5"/>
      <c r="D6" s="5"/>
      <c r="H6" s="73" t="s">
        <v>24</v>
      </c>
      <c r="I6" s="73"/>
      <c r="J6" s="73"/>
      <c r="K6" s="73"/>
      <c r="L6" s="73"/>
      <c r="M6" s="73"/>
      <c r="N6" s="37"/>
      <c r="O6" s="37"/>
      <c r="P6" s="38">
        <v>0.36458333333333331</v>
      </c>
      <c r="Q6" s="37"/>
      <c r="R6" s="37"/>
      <c r="S6" s="30"/>
    </row>
    <row r="7" spans="1:20" s="3" customFormat="1" ht="16.899999999999999">
      <c r="A7" s="6" t="s">
        <v>3</v>
      </c>
      <c r="B7" s="50" t="s">
        <v>42</v>
      </c>
      <c r="C7" s="5"/>
      <c r="D7" s="10"/>
      <c r="E7" s="8"/>
      <c r="F7" s="8"/>
      <c r="G7" s="8"/>
      <c r="H7" s="74" t="s">
        <v>36</v>
      </c>
      <c r="I7" s="74"/>
      <c r="J7" s="74"/>
      <c r="K7" s="74"/>
      <c r="L7" s="74"/>
      <c r="M7" s="74"/>
      <c r="N7" s="37"/>
      <c r="O7" s="37"/>
      <c r="P7" s="38">
        <v>0.375</v>
      </c>
      <c r="Q7" s="37"/>
      <c r="R7" s="37"/>
      <c r="S7" s="30"/>
    </row>
    <row r="8" spans="1:20" s="3" customFormat="1">
      <c r="J8" s="52"/>
      <c r="N8" s="4"/>
      <c r="O8" s="37"/>
      <c r="P8" s="38">
        <v>0.38541666666666669</v>
      </c>
      <c r="Q8" s="4"/>
      <c r="R8" s="37"/>
      <c r="S8" s="30"/>
      <c r="T8" s="30"/>
    </row>
    <row r="9" spans="1:20" s="3" customFormat="1" ht="16.899999999999999">
      <c r="A9" s="49" t="s">
        <v>30</v>
      </c>
      <c r="B9" s="47"/>
      <c r="D9" s="6" t="s">
        <v>27</v>
      </c>
      <c r="H9" s="67" t="s">
        <v>26</v>
      </c>
      <c r="I9" s="67"/>
      <c r="J9" s="67"/>
      <c r="K9" s="67"/>
      <c r="L9" s="67"/>
      <c r="M9" s="67"/>
      <c r="N9" s="4"/>
      <c r="O9" s="37"/>
      <c r="P9" s="38">
        <v>0.39583333333333331</v>
      </c>
      <c r="Q9" s="38"/>
      <c r="R9" s="37"/>
      <c r="S9" s="30"/>
      <c r="T9" s="30"/>
    </row>
    <row r="10" spans="1:20" s="3" customFormat="1" ht="16.5" customHeight="1">
      <c r="A10" s="70" t="s">
        <v>38</v>
      </c>
      <c r="B10" s="70"/>
      <c r="D10" s="66">
        <v>43715</v>
      </c>
      <c r="H10" s="68"/>
      <c r="I10" s="68"/>
      <c r="J10" s="68"/>
      <c r="K10" s="68"/>
      <c r="L10" s="68"/>
      <c r="M10" s="68"/>
      <c r="N10" s="4"/>
      <c r="O10" s="37"/>
      <c r="P10" s="38">
        <v>0.40625</v>
      </c>
      <c r="Q10" s="38"/>
      <c r="R10" s="37"/>
      <c r="S10" s="30"/>
      <c r="T10" s="30"/>
    </row>
    <row r="11" spans="1:20" s="3" customFormat="1" ht="16.5" customHeight="1">
      <c r="A11" s="67" t="s">
        <v>31</v>
      </c>
      <c r="B11" s="67"/>
      <c r="H11" s="68"/>
      <c r="I11" s="68"/>
      <c r="J11" s="68"/>
      <c r="K11" s="68"/>
      <c r="L11" s="68"/>
      <c r="M11" s="68"/>
      <c r="N11" s="4"/>
      <c r="O11" s="37"/>
      <c r="P11" s="38">
        <v>0.41666666666666669</v>
      </c>
      <c r="Q11" s="38"/>
      <c r="R11" s="37"/>
      <c r="S11" s="30"/>
      <c r="T11" s="30"/>
    </row>
    <row r="12" spans="1:20" s="3" customFormat="1" ht="16.5">
      <c r="A12" s="70" t="s">
        <v>39</v>
      </c>
      <c r="B12" s="70"/>
      <c r="H12" s="68"/>
      <c r="I12" s="68"/>
      <c r="J12" s="68"/>
      <c r="K12" s="68"/>
      <c r="L12" s="68"/>
      <c r="M12" s="68"/>
      <c r="N12" s="4"/>
      <c r="O12" s="37"/>
      <c r="P12" s="38">
        <v>0.42708333333333331</v>
      </c>
      <c r="Q12" s="38"/>
      <c r="R12" s="37"/>
      <c r="S12" s="30"/>
      <c r="T12" s="30"/>
    </row>
    <row r="13" spans="1:20" s="3" customFormat="1" ht="33" customHeight="1">
      <c r="A13" s="71" t="s">
        <v>32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4"/>
      <c r="O13" s="37"/>
      <c r="P13" s="38">
        <v>0.4375</v>
      </c>
      <c r="Q13" s="38"/>
      <c r="R13" s="37"/>
      <c r="S13" s="30"/>
      <c r="T13" s="30"/>
    </row>
    <row r="14" spans="1:20" s="46" customFormat="1" ht="38.25" customHeight="1">
      <c r="A14" s="69" t="s">
        <v>29</v>
      </c>
      <c r="B14" s="69"/>
      <c r="J14" s="61"/>
      <c r="N14" s="53"/>
      <c r="O14" s="53"/>
      <c r="P14" s="38">
        <v>0.44791666666666669</v>
      </c>
      <c r="Q14" s="53"/>
      <c r="R14" s="53"/>
    </row>
    <row r="15" spans="1:20" s="3" customFormat="1" ht="20.65">
      <c r="A15" s="11" t="s">
        <v>19</v>
      </c>
      <c r="B15" s="12"/>
      <c r="C15" s="12"/>
      <c r="J15" s="52"/>
      <c r="N15" s="4"/>
      <c r="O15" s="37"/>
      <c r="P15" s="38">
        <v>0.45833333333333331</v>
      </c>
      <c r="Q15" s="4"/>
      <c r="R15" s="37"/>
      <c r="S15" s="30"/>
      <c r="T15" s="30"/>
    </row>
    <row r="16" spans="1:20" s="3" customFormat="1" ht="13.5">
      <c r="A16" s="2" t="s">
        <v>15</v>
      </c>
      <c r="B16" s="2"/>
      <c r="C16" s="13"/>
      <c r="J16" s="52"/>
      <c r="N16" s="4"/>
      <c r="O16" s="37"/>
      <c r="P16" s="38">
        <v>0.46875</v>
      </c>
      <c r="Q16" s="4"/>
      <c r="R16" s="37"/>
      <c r="S16" s="30"/>
      <c r="T16" s="30"/>
    </row>
    <row r="17" spans="1:19" s="3" customFormat="1" ht="17.649999999999999">
      <c r="A17" s="14" t="s">
        <v>9</v>
      </c>
      <c r="B17" s="77" t="s">
        <v>0</v>
      </c>
      <c r="C17" s="78"/>
      <c r="D17" s="79"/>
      <c r="E17" s="77" t="s">
        <v>5</v>
      </c>
      <c r="F17" s="79"/>
      <c r="G17" s="15"/>
      <c r="H17" s="16" t="s">
        <v>9</v>
      </c>
      <c r="I17" s="77" t="s">
        <v>6</v>
      </c>
      <c r="J17" s="78"/>
      <c r="K17" s="79"/>
      <c r="L17" s="76" t="s">
        <v>5</v>
      </c>
      <c r="M17" s="76"/>
      <c r="N17" s="37" t="s">
        <v>34</v>
      </c>
      <c r="O17" s="37"/>
      <c r="P17" s="38">
        <v>0.47916666666666669</v>
      </c>
      <c r="Q17" s="37" t="s">
        <v>33</v>
      </c>
      <c r="R17" s="37"/>
      <c r="S17" s="30"/>
    </row>
    <row r="18" spans="1:19" s="3" customFormat="1" ht="17.25">
      <c r="A18" s="17">
        <f>D5</f>
        <v>0.41666666666666669</v>
      </c>
      <c r="B18" s="18" t="str">
        <f>CONCATENATE(B4," ",1)</f>
        <v>FC Goldstern b 1</v>
      </c>
      <c r="C18" s="19" t="s">
        <v>4</v>
      </c>
      <c r="D18" s="20" t="str">
        <f>CONCATENATE(B5," ",1)</f>
        <v>FC Bern c 1</v>
      </c>
      <c r="E18" s="58"/>
      <c r="F18" s="59"/>
      <c r="G18" s="21">
        <f>IF(E18&gt;F18,1)+IF(E18&lt;F18,0)+IF(E18=F18,0)</f>
        <v>0</v>
      </c>
      <c r="H18" s="17">
        <f>D5</f>
        <v>0.41666666666666669</v>
      </c>
      <c r="I18" s="18" t="str">
        <f>CONCATENATE(B6," ",1)</f>
        <v>FC Wyler b 1</v>
      </c>
      <c r="J18" s="19" t="s">
        <v>4</v>
      </c>
      <c r="K18" s="20" t="str">
        <f>CONCATENATE(B7," ",1)</f>
        <v>SC Grafenried a 1</v>
      </c>
      <c r="L18" s="59"/>
      <c r="M18" s="60"/>
      <c r="N18" s="37">
        <f>IF(L18&gt;M18,1)+IF(L18&lt;M18,0)+IF(L18=M18,0)</f>
        <v>0</v>
      </c>
      <c r="O18" s="37">
        <f>IF(M18&gt;L18,1)+IF(M18&lt;L18,0)+IF(M18=L18,0)</f>
        <v>0</v>
      </c>
      <c r="P18" s="38">
        <v>0.48958333333333331</v>
      </c>
      <c r="Q18" s="21">
        <f>IF(E18&gt;F18,1)+IF(E18&lt;F18,0)+IF(E18=F18,0)</f>
        <v>0</v>
      </c>
      <c r="R18" s="21">
        <f>IF(F18&gt;E18,1)+IF(F18&lt;E18,0)+IF(F18=E18,0)</f>
        <v>0</v>
      </c>
      <c r="S18" s="30"/>
    </row>
    <row r="19" spans="1:19" s="3" customFormat="1" ht="17.25">
      <c r="A19" s="17">
        <f>$D$5+"00:12"</f>
        <v>0.42500000000000004</v>
      </c>
      <c r="B19" s="18" t="str">
        <f>CONCATENATE(B7," ",1)</f>
        <v>SC Grafenried a 1</v>
      </c>
      <c r="C19" s="19" t="s">
        <v>4</v>
      </c>
      <c r="D19" s="20" t="str">
        <f>CONCATENATE(B4," ",1)</f>
        <v>FC Goldstern b 1</v>
      </c>
      <c r="E19" s="59"/>
      <c r="F19" s="59"/>
      <c r="G19" s="21">
        <f t="shared" ref="G19:G26" si="0">IF(E19&gt;F19,1)+IF(E19&lt;F19,0)+IF(E19=F19,0)</f>
        <v>0</v>
      </c>
      <c r="H19" s="17">
        <f>$D$5+"00:12"</f>
        <v>0.42500000000000004</v>
      </c>
      <c r="I19" s="18" t="str">
        <f>CONCATENATE(B5," ",1)</f>
        <v>FC Bern c 1</v>
      </c>
      <c r="J19" s="22" t="s">
        <v>4</v>
      </c>
      <c r="K19" s="20" t="str">
        <f>CONCATENATE(B6," ",1)</f>
        <v>FC Wyler b 1</v>
      </c>
      <c r="L19" s="59"/>
      <c r="M19" s="60"/>
      <c r="N19" s="37">
        <f t="shared" ref="N19:N26" si="1">IF(L19&gt;M19,1)+IF(L19&lt;M19,0)+IF(L19=M19,0)</f>
        <v>0</v>
      </c>
      <c r="O19" s="37">
        <f t="shared" ref="O19:O26" si="2">IF(M19&gt;L19,1)+IF(M19&lt;L19,0)+IF(M19=L19,0)</f>
        <v>0</v>
      </c>
      <c r="P19" s="38">
        <v>0.5</v>
      </c>
      <c r="Q19" s="21">
        <f t="shared" ref="Q19:Q20" si="3">IF(E19&gt;F19,1)+IF(E19&lt;F19,0)+IF(E19=F19,0)</f>
        <v>0</v>
      </c>
      <c r="R19" s="21">
        <f t="shared" ref="R19:R20" si="4">IF(F19&gt;E19,1)+IF(F19&lt;E19,0)+IF(F19=E19,0)</f>
        <v>0</v>
      </c>
      <c r="S19" s="30"/>
    </row>
    <row r="20" spans="1:19" s="3" customFormat="1" ht="17.25">
      <c r="A20" s="17">
        <f>$D$5+"00:24"</f>
        <v>0.43333333333333335</v>
      </c>
      <c r="B20" s="18" t="str">
        <f>CONCATENATE(B4," ",1)</f>
        <v>FC Goldstern b 1</v>
      </c>
      <c r="C20" s="22" t="s">
        <v>4</v>
      </c>
      <c r="D20" s="20" t="str">
        <f>CONCATENATE(B6," ",1)</f>
        <v>FC Wyler b 1</v>
      </c>
      <c r="E20" s="59"/>
      <c r="F20" s="59"/>
      <c r="G20" s="21">
        <f t="shared" si="0"/>
        <v>0</v>
      </c>
      <c r="H20" s="17">
        <f>$D$5+"00:24"</f>
        <v>0.43333333333333335</v>
      </c>
      <c r="I20" s="18" t="str">
        <f>CONCATENATE(B7," ",1)</f>
        <v>SC Grafenried a 1</v>
      </c>
      <c r="J20" s="23" t="s">
        <v>4</v>
      </c>
      <c r="K20" s="20" t="str">
        <f>CONCATENATE(B5," ",1)</f>
        <v>FC Bern c 1</v>
      </c>
      <c r="L20" s="59"/>
      <c r="M20" s="60"/>
      <c r="N20" s="37">
        <f t="shared" si="1"/>
        <v>0</v>
      </c>
      <c r="O20" s="37">
        <f t="shared" si="2"/>
        <v>0</v>
      </c>
      <c r="P20" s="38">
        <v>0.51041666666666663</v>
      </c>
      <c r="Q20" s="21">
        <f t="shared" si="3"/>
        <v>0</v>
      </c>
      <c r="R20" s="21">
        <f t="shared" si="4"/>
        <v>0</v>
      </c>
      <c r="S20" s="30"/>
    </row>
    <row r="21" spans="1:19" s="3" customFormat="1" ht="17.25">
      <c r="A21" s="24"/>
      <c r="B21" s="25"/>
      <c r="C21" s="25"/>
      <c r="D21" s="25"/>
      <c r="E21" s="25"/>
      <c r="F21" s="25"/>
      <c r="G21" s="21"/>
      <c r="H21" s="26"/>
      <c r="I21" s="25"/>
      <c r="J21" s="62"/>
      <c r="K21" s="25"/>
      <c r="L21" s="25"/>
      <c r="M21" s="27"/>
      <c r="N21" s="37"/>
      <c r="O21" s="37"/>
      <c r="P21" s="38">
        <v>0.52083333333333337</v>
      </c>
      <c r="Q21" s="21"/>
      <c r="R21" s="21"/>
      <c r="S21" s="30"/>
    </row>
    <row r="22" spans="1:19" s="3" customFormat="1" ht="17.25">
      <c r="A22" s="24"/>
      <c r="B22" s="25"/>
      <c r="C22" s="25"/>
      <c r="D22" s="25"/>
      <c r="E22" s="25"/>
      <c r="F22" s="25"/>
      <c r="G22" s="21"/>
      <c r="H22" s="26"/>
      <c r="I22" s="25"/>
      <c r="J22" s="62"/>
      <c r="K22" s="25"/>
      <c r="L22" s="25"/>
      <c r="M22" s="27"/>
      <c r="N22" s="37"/>
      <c r="O22" s="37"/>
      <c r="P22" s="38">
        <v>0.53125</v>
      </c>
      <c r="Q22" s="21"/>
      <c r="R22" s="21"/>
      <c r="S22" s="30"/>
    </row>
    <row r="23" spans="1:19" s="3" customFormat="1" ht="17.649999999999999">
      <c r="A23" s="14" t="s">
        <v>9</v>
      </c>
      <c r="B23" s="77" t="s">
        <v>7</v>
      </c>
      <c r="C23" s="78"/>
      <c r="D23" s="79"/>
      <c r="E23" s="76" t="s">
        <v>5</v>
      </c>
      <c r="F23" s="76"/>
      <c r="G23" s="21"/>
      <c r="H23" s="28" t="s">
        <v>9</v>
      </c>
      <c r="I23" s="77" t="s">
        <v>8</v>
      </c>
      <c r="J23" s="78"/>
      <c r="K23" s="79"/>
      <c r="L23" s="76" t="s">
        <v>5</v>
      </c>
      <c r="M23" s="76"/>
      <c r="N23" s="37"/>
      <c r="O23" s="37"/>
      <c r="P23" s="38">
        <v>0.54166666666666663</v>
      </c>
      <c r="Q23" s="21"/>
      <c r="R23" s="21"/>
      <c r="S23" s="30"/>
    </row>
    <row r="24" spans="1:19" s="3" customFormat="1" ht="17.25">
      <c r="A24" s="17">
        <f>D5</f>
        <v>0.41666666666666669</v>
      </c>
      <c r="B24" s="18" t="str">
        <f>CONCATENATE(B5," ",2)</f>
        <v>FC Bern c 2</v>
      </c>
      <c r="C24" s="19" t="s">
        <v>4</v>
      </c>
      <c r="D24" s="20" t="str">
        <f>CONCATENATE(B4," ",2)</f>
        <v>FC Goldstern b 2</v>
      </c>
      <c r="E24" s="58"/>
      <c r="F24" s="59"/>
      <c r="G24" s="21">
        <f t="shared" si="0"/>
        <v>0</v>
      </c>
      <c r="H24" s="17">
        <f>D5</f>
        <v>0.41666666666666669</v>
      </c>
      <c r="I24" s="18" t="str">
        <f>CONCATENATE(B6," ",2)</f>
        <v>FC Wyler b 2</v>
      </c>
      <c r="J24" s="19" t="s">
        <v>4</v>
      </c>
      <c r="K24" s="20" t="str">
        <f>CONCATENATE(B7," ",2)</f>
        <v>SC Grafenried a 2</v>
      </c>
      <c r="L24" s="59"/>
      <c r="M24" s="60"/>
      <c r="N24" s="37">
        <f t="shared" si="1"/>
        <v>0</v>
      </c>
      <c r="O24" s="37">
        <f t="shared" si="2"/>
        <v>0</v>
      </c>
      <c r="P24" s="38">
        <v>0.55208333333333337</v>
      </c>
      <c r="Q24" s="21">
        <f>IF(E24&gt;F24,1)+IF(E24&lt;F24,0)+IF(E24=F24,0)</f>
        <v>0</v>
      </c>
      <c r="R24" s="21">
        <f>IF(F24&gt;E24,1)+IF(F24&lt;E24,0)+IF(F24=E24,0)</f>
        <v>0</v>
      </c>
      <c r="S24" s="30"/>
    </row>
    <row r="25" spans="1:19" s="3" customFormat="1" ht="17.25">
      <c r="A25" s="17">
        <f>$D$5+"00:12"</f>
        <v>0.42500000000000004</v>
      </c>
      <c r="B25" s="18" t="str">
        <f>CONCATENATE(B4," ",2)</f>
        <v>FC Goldstern b 2</v>
      </c>
      <c r="C25" s="19" t="s">
        <v>4</v>
      </c>
      <c r="D25" s="20" t="str">
        <f>CONCATENATE(B7," ",2)</f>
        <v>SC Grafenried a 2</v>
      </c>
      <c r="E25" s="59"/>
      <c r="F25" s="59"/>
      <c r="G25" s="21">
        <f t="shared" si="0"/>
        <v>0</v>
      </c>
      <c r="H25" s="17">
        <f>$D$5+"00:12"</f>
        <v>0.42500000000000004</v>
      </c>
      <c r="I25" s="18" t="str">
        <f>CONCATENATE(B5," ",2)</f>
        <v>FC Bern c 2</v>
      </c>
      <c r="J25" s="19" t="s">
        <v>4</v>
      </c>
      <c r="K25" s="20" t="str">
        <f>CONCATENATE(B6," ",2)</f>
        <v>FC Wyler b 2</v>
      </c>
      <c r="L25" s="59"/>
      <c r="M25" s="60"/>
      <c r="N25" s="37">
        <f t="shared" si="1"/>
        <v>0</v>
      </c>
      <c r="O25" s="37">
        <f t="shared" si="2"/>
        <v>0</v>
      </c>
      <c r="P25" s="38">
        <v>0.5625</v>
      </c>
      <c r="Q25" s="21">
        <f t="shared" ref="Q25:Q26" si="5">IF(E25&gt;F25,1)+IF(E25&lt;F25,0)+IF(E25=F25,0)</f>
        <v>0</v>
      </c>
      <c r="R25" s="21">
        <f>IF(F25&gt;E25,1)+IF(F25&lt;E25,0)+IF(F25=E25,0)</f>
        <v>0</v>
      </c>
      <c r="S25" s="30"/>
    </row>
    <row r="26" spans="1:19" s="3" customFormat="1" ht="17.25">
      <c r="A26" s="17">
        <f>$D$5+"00:24"</f>
        <v>0.43333333333333335</v>
      </c>
      <c r="B26" s="18" t="str">
        <f>CONCATENATE(B6," ",2)</f>
        <v>FC Wyler b 2</v>
      </c>
      <c r="C26" s="22" t="s">
        <v>4</v>
      </c>
      <c r="D26" s="20" t="str">
        <f>CONCATENATE(B4," ",2)</f>
        <v>FC Goldstern b 2</v>
      </c>
      <c r="E26" s="59"/>
      <c r="F26" s="59"/>
      <c r="G26" s="21">
        <f t="shared" si="0"/>
        <v>0</v>
      </c>
      <c r="H26" s="17">
        <f>$D$5+"00:24"</f>
        <v>0.43333333333333335</v>
      </c>
      <c r="I26" s="18" t="str">
        <f>CONCATENATE(B7," ",2)</f>
        <v>SC Grafenried a 2</v>
      </c>
      <c r="J26" s="22" t="s">
        <v>4</v>
      </c>
      <c r="K26" s="20" t="str">
        <f>CONCATENATE(B5," ",2)</f>
        <v>FC Bern c 2</v>
      </c>
      <c r="L26" s="59"/>
      <c r="M26" s="60"/>
      <c r="N26" s="37">
        <f t="shared" si="1"/>
        <v>0</v>
      </c>
      <c r="O26" s="37">
        <f t="shared" si="2"/>
        <v>0</v>
      </c>
      <c r="P26" s="38">
        <v>0.57291666666666663</v>
      </c>
      <c r="Q26" s="21">
        <f t="shared" si="5"/>
        <v>0</v>
      </c>
      <c r="R26" s="21">
        <f>IF(F26&gt;E26,1)+IF(F26&lt;E26,0)+IF(F26=E26,0)</f>
        <v>0</v>
      </c>
      <c r="S26" s="30"/>
    </row>
    <row r="27" spans="1:19" s="3" customFormat="1" ht="17.25">
      <c r="A27" s="29"/>
      <c r="B27" s="30"/>
      <c r="C27" s="30"/>
      <c r="D27" s="30"/>
      <c r="E27" s="30"/>
      <c r="F27" s="30"/>
      <c r="G27" s="21"/>
      <c r="H27" s="29"/>
      <c r="I27" s="30"/>
      <c r="J27" s="63"/>
      <c r="K27" s="30"/>
      <c r="L27" s="30"/>
      <c r="N27" s="37"/>
      <c r="O27" s="37"/>
      <c r="P27" s="38">
        <v>0.58333333333333337</v>
      </c>
      <c r="Q27" s="21"/>
      <c r="R27" s="21"/>
      <c r="S27" s="30"/>
    </row>
    <row r="28" spans="1:19" s="3" customFormat="1" ht="17.25">
      <c r="A28" s="29"/>
      <c r="B28" s="30"/>
      <c r="C28" s="30"/>
      <c r="D28" s="30"/>
      <c r="E28" s="30"/>
      <c r="F28" s="30"/>
      <c r="G28" s="21"/>
      <c r="H28" s="29"/>
      <c r="I28" s="30"/>
      <c r="J28" s="63"/>
      <c r="K28" s="30"/>
      <c r="L28" s="30"/>
      <c r="N28" s="37"/>
      <c r="O28" s="37"/>
      <c r="P28" s="38">
        <v>0.59375</v>
      </c>
      <c r="Q28" s="21"/>
      <c r="R28" s="21"/>
      <c r="S28" s="30"/>
    </row>
    <row r="29" spans="1:19" s="3" customFormat="1" ht="20.65">
      <c r="A29" s="31" t="s">
        <v>20</v>
      </c>
      <c r="B29" s="32"/>
      <c r="C29" s="30"/>
      <c r="D29" s="30"/>
      <c r="E29" s="30"/>
      <c r="F29" s="30"/>
      <c r="G29" s="21"/>
      <c r="H29" s="29"/>
      <c r="I29" s="30"/>
      <c r="J29" s="63"/>
      <c r="K29" s="30"/>
      <c r="L29" s="30"/>
      <c r="N29" s="37"/>
      <c r="O29" s="37"/>
      <c r="P29" s="38">
        <v>0.60416666666666663</v>
      </c>
      <c r="Q29" s="21"/>
      <c r="R29" s="21"/>
      <c r="S29" s="30"/>
    </row>
    <row r="30" spans="1:19" s="3" customFormat="1" ht="17.25">
      <c r="A30" s="33" t="s">
        <v>16</v>
      </c>
      <c r="B30" s="33"/>
      <c r="C30" s="33"/>
      <c r="D30" s="30"/>
      <c r="E30" s="30"/>
      <c r="F30" s="30"/>
      <c r="G30" s="21"/>
      <c r="H30" s="29"/>
      <c r="I30" s="30"/>
      <c r="J30" s="63"/>
      <c r="K30" s="30"/>
      <c r="L30" s="30"/>
      <c r="N30" s="37"/>
      <c r="O30" s="37"/>
      <c r="P30" s="38">
        <v>0.61458333333333337</v>
      </c>
      <c r="Q30" s="21"/>
      <c r="R30" s="21"/>
      <c r="S30" s="30"/>
    </row>
    <row r="31" spans="1:19" s="3" customFormat="1" ht="17.649999999999999">
      <c r="A31" s="14" t="s">
        <v>9</v>
      </c>
      <c r="B31" s="77" t="s">
        <v>0</v>
      </c>
      <c r="C31" s="78"/>
      <c r="D31" s="79"/>
      <c r="E31" s="76" t="s">
        <v>5</v>
      </c>
      <c r="F31" s="76"/>
      <c r="G31" s="21"/>
      <c r="H31" s="14" t="s">
        <v>9</v>
      </c>
      <c r="I31" s="77" t="s">
        <v>6</v>
      </c>
      <c r="J31" s="78"/>
      <c r="K31" s="79"/>
      <c r="L31" s="76" t="s">
        <v>5</v>
      </c>
      <c r="M31" s="76"/>
      <c r="N31" s="37"/>
      <c r="O31" s="37"/>
      <c r="P31" s="38">
        <v>0.625</v>
      </c>
      <c r="Q31" s="21"/>
      <c r="R31" s="21"/>
      <c r="S31" s="30"/>
    </row>
    <row r="32" spans="1:19" s="3" customFormat="1" ht="17.25">
      <c r="A32" s="17">
        <f>$D$5+"00:44"</f>
        <v>0.44722222222222224</v>
      </c>
      <c r="B32" s="43" t="str">
        <f>B4</f>
        <v>FC Goldstern b</v>
      </c>
      <c r="C32" s="19" t="s">
        <v>4</v>
      </c>
      <c r="D32" s="44" t="str">
        <f>B5</f>
        <v>FC Bern c</v>
      </c>
      <c r="E32" s="59"/>
      <c r="F32" s="59"/>
      <c r="G32" s="21">
        <f t="shared" ref="G32:G34" si="6">IF(E32&gt;F32,2)+IF(E32&lt;F32,0)+IF(E32=F32,1)</f>
        <v>1</v>
      </c>
      <c r="H32" s="17">
        <f>$D$5+"00:44"</f>
        <v>0.44722222222222224</v>
      </c>
      <c r="I32" s="43" t="str">
        <f>B6</f>
        <v>FC Wyler b</v>
      </c>
      <c r="J32" s="19" t="s">
        <v>4</v>
      </c>
      <c r="K32" s="44" t="str">
        <f>B7</f>
        <v>SC Grafenried a</v>
      </c>
      <c r="L32" s="59"/>
      <c r="M32" s="60"/>
      <c r="N32" s="37">
        <f>IF(L32&gt;M32,2)+IF(L32&lt;M32,0)+IF(L32=M32,1)</f>
        <v>1</v>
      </c>
      <c r="O32" s="37">
        <f>IF(M32&gt;L32,2)+IF(M32&lt;L32,0)+IF(M32=L32,1)</f>
        <v>1</v>
      </c>
      <c r="P32" s="38">
        <v>0.63541666666666663</v>
      </c>
      <c r="Q32" s="21">
        <f>IF(E32&gt;F32,2)+IF(E32&lt;F32,0)+IF(E32=F32,1)</f>
        <v>1</v>
      </c>
      <c r="R32" s="21">
        <f>IF(F32&gt;E32,2)+IF(F32&lt;E32,0)+IF(F32=E32,1)</f>
        <v>1</v>
      </c>
      <c r="S32" s="30"/>
    </row>
    <row r="33" spans="1:20" s="3" customFormat="1" ht="17.25">
      <c r="A33" s="17">
        <f>$D$5+"01:04"</f>
        <v>0.46111111111111114</v>
      </c>
      <c r="B33" s="43" t="str">
        <f>B7</f>
        <v>SC Grafenried a</v>
      </c>
      <c r="C33" s="19" t="s">
        <v>4</v>
      </c>
      <c r="D33" s="44" t="str">
        <f>B4</f>
        <v>FC Goldstern b</v>
      </c>
      <c r="E33" s="59"/>
      <c r="F33" s="59"/>
      <c r="G33" s="21">
        <f t="shared" si="6"/>
        <v>1</v>
      </c>
      <c r="H33" s="17">
        <f>$D$5+"01:04"</f>
        <v>0.46111111111111114</v>
      </c>
      <c r="I33" s="43" t="str">
        <f>B5</f>
        <v>FC Bern c</v>
      </c>
      <c r="J33" s="19" t="s">
        <v>4</v>
      </c>
      <c r="K33" s="44" t="str">
        <f>B6</f>
        <v>FC Wyler b</v>
      </c>
      <c r="L33" s="59"/>
      <c r="M33" s="60"/>
      <c r="N33" s="37">
        <f t="shared" ref="N33:N34" si="7">IF(L33&gt;M33,2)+IF(L33&lt;M33,0)+IF(L33=M33,1)</f>
        <v>1</v>
      </c>
      <c r="O33" s="37">
        <f t="shared" ref="O33:O34" si="8">IF(M33&gt;L33,2)+IF(M33&lt;L33,0)+IF(M33=L33,1)</f>
        <v>1</v>
      </c>
      <c r="P33" s="38">
        <v>0.64583333333333337</v>
      </c>
      <c r="Q33" s="21">
        <f t="shared" ref="Q33:Q34" si="9">IF(E33&gt;F33,2)+IF(E33&lt;F33,0)+IF(E33=F33,1)</f>
        <v>1</v>
      </c>
      <c r="R33" s="21">
        <f t="shared" ref="R33:R34" si="10">IF(F33&gt;E33,2)+IF(F33&lt;E33,0)+IF(F33=E33,1)</f>
        <v>1</v>
      </c>
      <c r="S33" s="30"/>
    </row>
    <row r="34" spans="1:20" s="3" customFormat="1" ht="17.25">
      <c r="A34" s="17">
        <f>$D$5+"01:24"</f>
        <v>0.47500000000000003</v>
      </c>
      <c r="B34" s="43" t="str">
        <f>B4</f>
        <v>FC Goldstern b</v>
      </c>
      <c r="C34" s="22" t="s">
        <v>4</v>
      </c>
      <c r="D34" s="44" t="str">
        <f>B6</f>
        <v>FC Wyler b</v>
      </c>
      <c r="E34" s="59"/>
      <c r="F34" s="59"/>
      <c r="G34" s="21">
        <f t="shared" si="6"/>
        <v>1</v>
      </c>
      <c r="H34" s="17">
        <f>$D$5+"01:24"</f>
        <v>0.47500000000000003</v>
      </c>
      <c r="I34" s="43" t="str">
        <f>B7</f>
        <v>SC Grafenried a</v>
      </c>
      <c r="J34" s="22" t="s">
        <v>4</v>
      </c>
      <c r="K34" s="44" t="str">
        <f>B5</f>
        <v>FC Bern c</v>
      </c>
      <c r="L34" s="59"/>
      <c r="M34" s="60"/>
      <c r="N34" s="37">
        <f t="shared" si="7"/>
        <v>1</v>
      </c>
      <c r="O34" s="37">
        <f t="shared" si="8"/>
        <v>1</v>
      </c>
      <c r="P34" s="38">
        <v>0.65625</v>
      </c>
      <c r="Q34" s="21">
        <f t="shared" si="9"/>
        <v>1</v>
      </c>
      <c r="R34" s="21">
        <f t="shared" si="10"/>
        <v>1</v>
      </c>
      <c r="S34" s="30"/>
    </row>
    <row r="35" spans="1:20" s="3" customFormat="1">
      <c r="J35" s="52"/>
      <c r="N35" s="4"/>
      <c r="O35" s="37"/>
      <c r="P35" s="38">
        <v>0.66666666666666663</v>
      </c>
      <c r="Q35" s="4"/>
      <c r="R35" s="37"/>
      <c r="S35" s="30"/>
      <c r="T35" s="30"/>
    </row>
    <row r="36" spans="1:20" s="3" customFormat="1">
      <c r="J36" s="52"/>
      <c r="N36" s="4"/>
      <c r="O36" s="37"/>
      <c r="P36" s="38">
        <v>0.67708333333333337</v>
      </c>
      <c r="Q36" s="4"/>
      <c r="R36" s="37"/>
      <c r="S36" s="30"/>
      <c r="T36" s="30"/>
    </row>
    <row r="37" spans="1:20" s="3" customFormat="1" ht="20.65">
      <c r="A37" s="11" t="s">
        <v>14</v>
      </c>
      <c r="J37" s="52"/>
      <c r="N37" s="4"/>
      <c r="O37" s="37"/>
      <c r="P37" s="38">
        <v>0.6875</v>
      </c>
      <c r="Q37" s="4"/>
      <c r="R37" s="37"/>
      <c r="S37" s="30"/>
      <c r="T37" s="30"/>
    </row>
    <row r="38" spans="1:20" s="3" customFormat="1">
      <c r="J38" s="52"/>
      <c r="N38" s="4"/>
      <c r="O38" s="37"/>
      <c r="P38" s="37"/>
      <c r="Q38" s="4"/>
      <c r="R38" s="37"/>
      <c r="S38" s="30"/>
      <c r="T38" s="30"/>
    </row>
    <row r="39" spans="1:20" s="34" customFormat="1" ht="19.5" customHeight="1">
      <c r="A39" s="14" t="s">
        <v>12</v>
      </c>
      <c r="B39" s="76" t="s">
        <v>21</v>
      </c>
      <c r="C39" s="76"/>
      <c r="D39" s="76" t="s">
        <v>22</v>
      </c>
      <c r="E39" s="76"/>
      <c r="F39" s="76"/>
      <c r="G39" s="41" t="s">
        <v>17</v>
      </c>
      <c r="H39" s="41" t="s">
        <v>13</v>
      </c>
      <c r="J39" s="64"/>
      <c r="N39" s="54"/>
      <c r="O39" s="39"/>
      <c r="P39" s="57"/>
      <c r="Q39" s="54"/>
      <c r="R39" s="39"/>
      <c r="S39" s="40"/>
      <c r="T39" s="40"/>
    </row>
    <row r="40" spans="1:20" s="3" customFormat="1" ht="17.649999999999999">
      <c r="A40" s="45" t="str">
        <f>B4</f>
        <v>FC Goldstern b</v>
      </c>
      <c r="B40" s="75">
        <f>SUM(Q18,R19,Q20,R24,Q25,R26)</f>
        <v>0</v>
      </c>
      <c r="C40" s="75"/>
      <c r="D40" s="75">
        <f>SUM(Q32,R33,Q34,)</f>
        <v>3</v>
      </c>
      <c r="E40" s="75"/>
      <c r="F40" s="75"/>
      <c r="G40" s="42">
        <f>SUM(B40:F40)</f>
        <v>3</v>
      </c>
      <c r="H40" s="41">
        <f>_xlfn.RANK.EQ(G40,$G$40:$G$43,0)</f>
        <v>1</v>
      </c>
      <c r="J40" s="52"/>
      <c r="N40" s="4"/>
      <c r="O40" s="37"/>
      <c r="P40" s="57"/>
      <c r="Q40" s="4"/>
      <c r="R40" s="37"/>
      <c r="S40" s="30"/>
      <c r="T40" s="30"/>
    </row>
    <row r="41" spans="1:20" s="3" customFormat="1" ht="17.649999999999999">
      <c r="A41" s="45" t="str">
        <f>B5</f>
        <v>FC Bern c</v>
      </c>
      <c r="B41" s="75">
        <f>SUM(R18,Q24,N19,O20,N25,O26)</f>
        <v>0</v>
      </c>
      <c r="C41" s="75"/>
      <c r="D41" s="75">
        <f>SUM(R32,N33,O34)</f>
        <v>3</v>
      </c>
      <c r="E41" s="75"/>
      <c r="F41" s="75"/>
      <c r="G41" s="42">
        <f>SUM(B41:F41)</f>
        <v>3</v>
      </c>
      <c r="H41" s="41">
        <f t="shared" ref="H41:H43" si="11">_xlfn.RANK.EQ(G41,$G$40:$G$43,0)</f>
        <v>1</v>
      </c>
      <c r="J41" s="52"/>
      <c r="N41" s="4"/>
      <c r="O41" s="37"/>
      <c r="P41" s="57"/>
      <c r="Q41" s="4"/>
      <c r="R41" s="37"/>
      <c r="S41" s="30"/>
      <c r="T41" s="30"/>
    </row>
    <row r="42" spans="1:20" s="3" customFormat="1" ht="17.649999999999999">
      <c r="A42" s="45" t="str">
        <f>B6</f>
        <v>FC Wyler b</v>
      </c>
      <c r="B42" s="75">
        <f>SUM(R20,Q26,N18,O19,N24,O25,)</f>
        <v>0</v>
      </c>
      <c r="C42" s="75"/>
      <c r="D42" s="75">
        <f>SUM(R34,N32,O33)</f>
        <v>3</v>
      </c>
      <c r="E42" s="75"/>
      <c r="F42" s="75"/>
      <c r="G42" s="42">
        <f t="shared" ref="G42" si="12">SUM(B42:F42)</f>
        <v>3</v>
      </c>
      <c r="H42" s="41">
        <f t="shared" si="11"/>
        <v>1</v>
      </c>
      <c r="J42" s="52"/>
      <c r="N42" s="4"/>
      <c r="O42" s="37"/>
      <c r="P42" s="56"/>
      <c r="Q42" s="4"/>
      <c r="R42" s="37"/>
      <c r="S42" s="30"/>
      <c r="T42" s="30"/>
    </row>
    <row r="43" spans="1:20" s="3" customFormat="1" ht="17.649999999999999">
      <c r="A43" s="45" t="str">
        <f>B7</f>
        <v>SC Grafenried a</v>
      </c>
      <c r="B43" s="75">
        <f>SUM(Q19,R25,O18,N20,O24,N26)</f>
        <v>0</v>
      </c>
      <c r="C43" s="75"/>
      <c r="D43" s="75">
        <f>SUM(Q33,N34,O32)</f>
        <v>3</v>
      </c>
      <c r="E43" s="75"/>
      <c r="F43" s="75"/>
      <c r="G43" s="42">
        <f>SUM(B43:F43)</f>
        <v>3</v>
      </c>
      <c r="H43" s="41">
        <f t="shared" si="11"/>
        <v>1</v>
      </c>
      <c r="J43" s="52"/>
      <c r="N43" s="4"/>
      <c r="O43" s="37"/>
      <c r="P43" s="56"/>
      <c r="Q43" s="55"/>
      <c r="R43" s="37"/>
      <c r="S43" s="30"/>
      <c r="T43" s="30"/>
    </row>
    <row r="44" spans="1:20">
      <c r="B44" s="35"/>
      <c r="C44" s="35"/>
      <c r="D44" s="35"/>
      <c r="O44" s="57"/>
      <c r="Q44" s="57"/>
      <c r="R44" s="57"/>
      <c r="S44" s="35"/>
      <c r="T44" s="35"/>
    </row>
    <row r="45" spans="1:20" ht="13.5">
      <c r="A45" s="36" t="s">
        <v>23</v>
      </c>
      <c r="B45" s="36"/>
      <c r="C45" s="36"/>
      <c r="D45" s="36"/>
      <c r="E45" s="36"/>
      <c r="F45" s="36"/>
      <c r="G45" s="36"/>
      <c r="H45" s="36"/>
      <c r="I45" s="36"/>
      <c r="O45" s="57"/>
      <c r="Q45" s="57"/>
      <c r="R45" s="57"/>
      <c r="S45" s="35"/>
      <c r="T45" s="35"/>
    </row>
    <row r="46" spans="1:20">
      <c r="B46" s="3"/>
      <c r="O46" s="57"/>
      <c r="Q46" s="57"/>
      <c r="R46" s="57"/>
      <c r="S46" s="35"/>
      <c r="T46" s="35"/>
    </row>
  </sheetData>
  <sheetProtection sheet="1" selectLockedCells="1"/>
  <mergeCells count="33">
    <mergeCell ref="E31:F31"/>
    <mergeCell ref="L17:M17"/>
    <mergeCell ref="L23:M23"/>
    <mergeCell ref="L31:M31"/>
    <mergeCell ref="B31:D31"/>
    <mergeCell ref="I17:K17"/>
    <mergeCell ref="B23:D23"/>
    <mergeCell ref="I23:K23"/>
    <mergeCell ref="E17:F17"/>
    <mergeCell ref="E23:F23"/>
    <mergeCell ref="H4:M4"/>
    <mergeCell ref="H5:M5"/>
    <mergeCell ref="H6:M6"/>
    <mergeCell ref="H7:M7"/>
    <mergeCell ref="B43:C43"/>
    <mergeCell ref="D40:F40"/>
    <mergeCell ref="D39:F39"/>
    <mergeCell ref="D41:F41"/>
    <mergeCell ref="D42:F42"/>
    <mergeCell ref="D43:F43"/>
    <mergeCell ref="B39:C39"/>
    <mergeCell ref="B40:C40"/>
    <mergeCell ref="B41:C41"/>
    <mergeCell ref="B42:C42"/>
    <mergeCell ref="I31:K31"/>
    <mergeCell ref="B17:D17"/>
    <mergeCell ref="H9:M9"/>
    <mergeCell ref="H10:M12"/>
    <mergeCell ref="A14:B14"/>
    <mergeCell ref="A10:B10"/>
    <mergeCell ref="A13:M13"/>
    <mergeCell ref="A11:B11"/>
    <mergeCell ref="A12:B12"/>
  </mergeCells>
  <dataValidations count="1">
    <dataValidation type="list" allowBlank="1" showInputMessage="1" showErrorMessage="1" sqref="D5" xr:uid="{00000000-0002-0000-0000-000000000000}">
      <formula1>$P$3:$P$37</formula1>
    </dataValidation>
  </dataValidations>
  <pageMargins left="0.7" right="0.7" top="0.78740157499999996" bottom="0.78740157499999996" header="0.3" footer="0.3"/>
  <pageSetup paperSize="9" scale="61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Hintermann Mirjam BASPO</dc:creator>
  <cp:lastModifiedBy>Marc Bratschi</cp:lastModifiedBy>
  <cp:lastPrinted>2019-03-11T13:26:12Z</cp:lastPrinted>
  <dcterms:created xsi:type="dcterms:W3CDTF">2018-03-12T10:05:49Z</dcterms:created>
  <dcterms:modified xsi:type="dcterms:W3CDTF">2019-08-11T16:46:22Z</dcterms:modified>
</cp:coreProperties>
</file>